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lassifications" sheetId="1" r:id="rId5"/>
    <sheet state="visible" name="Contextual reference docs (inde" sheetId="2" r:id="rId6"/>
  </sheets>
  <definedNames/>
  <calcPr/>
</workbook>
</file>

<file path=xl/sharedStrings.xml><?xml version="1.0" encoding="utf-8"?>
<sst xmlns="http://schemas.openxmlformats.org/spreadsheetml/2006/main" count="451" uniqueCount="322">
  <si>
    <t>Class</t>
  </si>
  <si>
    <t>Defect</t>
  </si>
  <si>
    <t>What marketer sees - Creative Assistant vocabulary</t>
  </si>
  <si>
    <t>Why it happens / Threshold / Example</t>
  </si>
  <si>
    <t>Detect by / Note / how creative assistant will identify it</t>
  </si>
  <si>
    <t>Who settles it</t>
  </si>
  <si>
    <t>Reference doc (click to open)</t>
  </si>
  <si>
    <t>Also see</t>
  </si>
  <si>
    <t>CLASS A: IMAGE QUALITY</t>
  </si>
  <si>
    <t>A · Image quality</t>
  </si>
  <si>
    <t>Upscaled beyond native resolution</t>
  </si>
  <si>
    <t>This will look blurry on Reels</t>
  </si>
  <si>
    <t>A 1080px master asked for a 1.91:1 or a large display slot. Soft, mushy, visibly cheap</t>
  </si>
  <si>
    <t>Compare output pixel dimensions to the source asset's native dimensions. Pure arithmetic</t>
  </si>
  <si>
    <t>Assistant</t>
  </si>
  <si>
    <t>#</t>
  </si>
  <si>
    <t>File</t>
  </si>
  <si>
    <t>What it holds</t>
  </si>
  <si>
    <t>Fields</t>
  </si>
  <si>
    <t>Open file</t>
  </si>
  <si>
    <t>Design system</t>
  </si>
  <si>
    <t>Colour tokens, fonts, type scale, logo variants, layout templates, image style rules</t>
  </si>
  <si>
    <t>Below platform minimum after crop</t>
  </si>
  <si>
    <t>This is too small for Instagram and may be rejected</t>
  </si>
  <si>
    <t>Cropping 1080x1080 into 9:16 gives 607x1080. Crop the other way and you lose pixels. Meta Reels needs &gt;=500px wide, IG Feed &gt;=600x750</t>
  </si>
  <si>
    <t>Output dimensions vs the channel rule</t>
  </si>
  <si>
    <t>Generative upscale hallucination</t>
  </si>
  <si>
    <t>Skin and fabric look plastic or fake</t>
  </si>
  <si>
    <t>AI up-scalers invent detail. Skin becomes plastic, fabric weave becomes noise, small text becomes gibberish</t>
  </si>
  <si>
    <t>Perceptual. Tier 3, point at the region</t>
  </si>
  <si>
    <t>Flag only</t>
  </si>
  <si>
    <t>Non-uniform scale, ie stretch instead of crop</t>
  </si>
  <si>
    <t>Faces are stretched wider than they should be</t>
  </si>
  <si>
    <t>Fitting a 1:1 into 16:9 by stretching. Faces widen, the logo squashes</t>
  </si>
  <si>
    <t>Compare source and output aspect ratios. Arithmetic, and a hard blocker</t>
  </si>
  <si>
    <t>Compounded JPEG artifacts</t>
  </si>
  <si>
    <t>Edges around the text and logo look blocky</t>
  </si>
  <si>
    <t>Each generate, resize and save re-encodes. A variant can be the 4th generation of a lossy file. Blocking shows up around type and logo edges first</t>
  </si>
  <si>
    <t>Quantization-table depth, or blockiness detection at high-contrast edges</t>
  </si>
  <si>
    <t>Brand context</t>
  </si>
  <si>
    <t>Voice, never-say list, approved imagery, competitor set</t>
  </si>
  <si>
    <t>Raster logo in a vector slot</t>
  </si>
  <si>
    <t>The logo looks soft or pixelated</t>
  </si>
  <si>
    <t>The logo slot receives a PNG instead of SVG, then scales up soft</t>
  </si>
  <si>
    <t>Asset MIME type vs slot requirement. Trivial to check, embarrassing to miss</t>
  </si>
  <si>
    <t>Legal &amp; claims</t>
  </si>
  <si>
    <t>Approved and prohibited claims, disclaimers, asset rights, approved talent</t>
  </si>
  <si>
    <t>Gradient banding</t>
  </si>
  <si>
    <t>The background shows visible colour bands</t>
  </si>
  <si>
    <t>Compression plus color-profile conversion on a smooth background</t>
  </si>
  <si>
    <t>Histogram stepping in low-frequency regions</t>
  </si>
  <si>
    <t>Audience</t>
  </si>
  <si>
    <t>Colour profile mismatch</t>
  </si>
  <si>
    <t>Segments, merge tokens, representation guidelines</t>
  </si>
  <si>
    <t>The brand colour looks off</t>
  </si>
  <si>
    <t>sRGB vs Display P3 vs Adobe RGB. The brand green is no longer the brand green, and nobody notices until print or a retailer flags it</t>
  </si>
  <si>
    <t>Embedded profile vs brand-specified profile</t>
  </si>
  <si>
    <t>File weight over channel limit</t>
  </si>
  <si>
    <t>This file is too heavy for Google Display and will be rejected</t>
  </si>
  <si>
    <t>Adapting a video or hi-res master into display, GIF or HTML5 slots keeps the master's weight. GDN HTML5 caps at 150KB, animated GIF also has frame and loop limits</t>
  </si>
  <si>
    <t>File size, frame count and duration vs the channel rule. Arithmetic</t>
  </si>
  <si>
    <t>Market &amp; locale</t>
  </si>
  <si>
    <t>Language, local formats, text expansion, protected symbols, cultural sensitivities</t>
  </si>
  <si>
    <t>CLASS B: CONTENT ACCURACY</t>
  </si>
  <si>
    <t>B · Content Accuracy</t>
  </si>
  <si>
    <t>Wrong offer or price</t>
  </si>
  <si>
    <t>The price in this ad doesn't match your offer</t>
  </si>
  <si>
    <t>Promo terms live in a brief, not in the Arc Graph. The generator has no authoritative source, so it paraphrases</t>
  </si>
  <si>
    <t>Claimed value vs the campaign's promo record. Deterministic once the offer is a field</t>
  </si>
  <si>
    <t>Your call</t>
  </si>
  <si>
    <t>Campaign brief</t>
  </si>
  <si>
    <t>Offer, key message, placements, variant plan, landing pages, flight dates</t>
  </si>
  <si>
    <t>Wrong SKU named in copy</t>
  </si>
  <si>
    <t>The copy names a different product than the one in the picture</t>
  </si>
  <si>
    <t>Copy and pack shot are generated from separate prompts. Nothing binds them</t>
  </si>
  <si>
    <t>Named product in copy vs asset_id in the pack-shot slot</t>
  </si>
  <si>
    <t>Product &amp; offer</t>
  </si>
  <si>
    <t>Product catalogue, approved product shots, price, promotion, availability</t>
  </si>
  <si>
    <t>Copy and image mismatch</t>
  </si>
  <si>
    <t>The headline says summer, but the photo shows winter</t>
  </si>
  <si>
    <t>Same cause. Headline says summer, imagery is winter</t>
  </si>
  <si>
    <t>Cross-element consistency inside one variant, not across the set</t>
  </si>
  <si>
    <t>Channel specs &amp; policies</t>
  </si>
  <si>
    <t>Resolution, aspect ratios, safe zones, text limits, file specs, ad policies</t>
  </si>
  <si>
    <t>Invented facts</t>
  </si>
  <si>
    <t>This ad claims something that isn't in your product info</t>
  </si>
  <si>
    <t>The model fills a gap plausibly.</t>
  </si>
  <si>
    <t>Claim vs the product record.</t>
  </si>
  <si>
    <t>Performance history</t>
  </si>
  <si>
    <t>Past results and element map</t>
  </si>
  <si>
    <t>Governance &amp; review</t>
  </si>
  <si>
    <t>Broken personalization</t>
  </si>
  <si>
    <t>Customers will see {FirstName} instead of their name</t>
  </si>
  <si>
    <t>Reviewers, local reviewers, override log, variant naming schema</t>
  </si>
  <si>
    <t>Merge tokens survive generation. {FirstName} ships, or the wrong segment's copy pairs with the wrong segment's creative</t>
  </si>
  <si>
    <t>Unresolved token scan, plus audience-id match across elements</t>
  </si>
  <si>
    <t>Format tokens</t>
  </si>
  <si>
    <t>Names are in the wrong order for Japan</t>
  </si>
  <si>
    <t>All 10 files</t>
  </si>
  <si>
    <t>Date, currency and name order, inherited from Class D</t>
  </si>
  <si>
    <t>Drive folder</t>
  </si>
  <si>
    <t>{FirstName} {LastName} reverses in JA, KO, ZH, HU</t>
  </si>
  <si>
    <t>Wrong destination</t>
  </si>
  <si>
    <t>The button goes to last season's page</t>
  </si>
  <si>
    <t>The CTA points at last season's landing page</t>
  </si>
  <si>
    <t>Link target vs the campaign's active destination</t>
  </si>
  <si>
    <t>Expired rights</t>
  </si>
  <si>
    <t>You're no longer allowed to use this photo on these dates</t>
  </si>
  <si>
    <t>Stock licence or model release lapsed between the master and the adaptation</t>
  </si>
  <si>
    <t>Asset licence expiry vs flight dates</t>
  </si>
  <si>
    <t>Missing or wrong AI-disclosure label</t>
  </si>
  <si>
    <t>This ad needs an AI label before it can run</t>
  </si>
  <si>
    <t>Resizing and re-encoding strip the C2PA metadata platforms read. EU AI Act Art. 50 applies from 2 Aug 2026; TikTok cuts reach on or removes unlabelled realistic AI content</t>
  </si>
  <si>
    <t>C2PA present after every resize, and the platform AI toggle set where realistic people or scenes are generated</t>
  </si>
  <si>
    <t>Synthetic testimonial</t>
  </si>
  <si>
    <t>An AI person is shown as a real customer</t>
  </si>
  <si>
    <t>UGC-style generation pairs invented faces with review-style copy. The FTC rule on fake testimonials has applied since Oct 2024</t>
  </si>
  <si>
    <t>Testimonial or UGC format vs the approved talent record</t>
  </si>
  <si>
    <t>Offer or stock changed after generation</t>
  </si>
  <si>
    <t>This ad still shows last week's price</t>
  </si>
  <si>
    <t>Variants are generated once but run for weeks while price, promo and stock change</t>
  </si>
  <si>
    <t>Re-check running variants against live price, promotion and availability</t>
  </si>
  <si>
    <t>Mistranslation or literal idiom</t>
  </si>
  <si>
    <t>The Japanese line means something different from your English headline</t>
  </si>
  <si>
    <t>Machine translation keeps the length close but loses the meaning. "Run your city" can come back as a literal instruction or an idiom that means nothing locally</t>
  </si>
  <si>
    <t>Back-translation plus meaning comparison against the master line; tier 3 with local reviewer for headlines</t>
  </si>
  <si>
    <t>Untranslated string left in the source language</t>
  </si>
  <si>
    <t>Part of this German ad is still in English</t>
  </si>
  <si>
    <t>One text layer (legal line, CTA, sticker, text baked into an image) is skipped by the translation step</t>
  </si>
  <si>
    <t>Language detection on every text layer and on OCR of text-in-image vs the target locale</t>
  </si>
  <si>
    <t>Wrong locale variant</t>
  </si>
  <si>
    <t>This is Portuguese for Portugal, not Brazil</t>
  </si>
  <si>
    <t>Locale collapsed to language: pt-PT vs pt-BR, es-ES vs es-MX, zh-Hans vs zh-Hant, fr-FR vs fr-CA</t>
  </si>
  <si>
    <t>Locale code of the copy vs the market's locale field</t>
  </si>
  <si>
    <t>Price shown without required tax or unit price</t>
  </si>
  <si>
    <t>This price needs VAT included for Germany</t>
  </si>
  <si>
    <t>The US master shows pre-tax prices. EU consumer law requires VAT-inclusive prices and, for some goods, unit prices</t>
  </si>
  <si>
    <t>Price display rule per market vs the rendered price</t>
  </si>
  <si>
    <t>Rights not cleared for this market or channel</t>
  </si>
  <si>
    <t>You can use this photo in the US, but not in Japan or on TikTok</t>
  </si>
  <si>
    <t>Talent, music and stock licences are scoped by territory and media, not only dates. Adapting to a new market or channel silently steps outside the licence</t>
  </si>
  <si>
    <t>Asset licence territory and media vs the variant's market and channel</t>
  </si>
  <si>
    <t>CLASS C: LAYOUT &amp; CROPPING</t>
  </si>
  <si>
    <t>C · Layout &amp; cropping</t>
  </si>
  <si>
    <t>Text overflow / clipping</t>
  </si>
  <si>
    <t>The German headline is cut off</t>
  </si>
  <si>
    <t>Resize, or translation expansion</t>
  </si>
  <si>
    <t>Render and measure box vs content, never count characters. Truncation is line-based: it varies by device width, accessibility font size, language, emoji and manual breaks. Highest-volume defect, fully computable</t>
  </si>
  <si>
    <t>Safe-zone intrusion</t>
  </si>
  <si>
    <t>Instagram's buttons will cover your text</t>
  </si>
  <si>
    <t>Auto-crop into 9:16</t>
  </si>
  <si>
    <t>Element box vs placement mask</t>
  </si>
  <si>
    <t>Focal subject cropped</t>
  </si>
  <si>
    <t>The athlete's head is cut off in the tall version</t>
  </si>
  <si>
    <t>1:1 to 9:16 re-crop</t>
  </si>
  <si>
    <t>Face/product detection vs crop rect</t>
  </si>
  <si>
    <t>Logo clear space</t>
  </si>
  <si>
    <t>The logo is too close to the edge</t>
  </si>
  <si>
    <t>Proportional scaling</t>
  </si>
  <si>
    <t>Mark height vs margins</t>
  </si>
  <si>
    <t>Element collision</t>
  </si>
  <si>
    <t>The headline overlaps the product</t>
  </si>
  <si>
    <t>Text block grows over pack shot</t>
  </si>
  <si>
    <t>Bbox intersection</t>
  </si>
  <si>
    <t>Right-to-left not mirrored</t>
  </si>
  <si>
    <t>In the Arabic version the arrow points backwards and the layout reads the wrong way</t>
  </si>
  <si>
    <t>A left-to-right template is filled with Arabic or Hebrew copy without mirroring layout, arrows and reading order</t>
  </si>
  <si>
    <t>Script direction of the copy vs template direction; check directional icons</t>
  </si>
  <si>
    <t>Platform copy fields truncated</t>
  </si>
  <si>
    <t>Your offer is hidden behind "…See more"</t>
  </si>
  <si>
    <t>Primary text, headline and description fields are cut at channel limits (Meta shows about 125 characters of primary text before truncating). Translation makes it longer</t>
  </si>
  <si>
    <t>Rendered field preview per placement; key message must sit before the cut</t>
  </si>
  <si>
    <t>CLASS D: READABILITY</t>
  </si>
  <si>
    <t>D · Readability</t>
  </si>
  <si>
    <t>Contrast below AA</t>
  </si>
  <si>
    <t>Your CTA is hard to read on the orange</t>
  </si>
  <si>
    <t>4.5:1 normal, 3:1 large (≥18pt / ≥14pt bold)</t>
  </si>
  <si>
    <t>W3C: "values should not be rounded (2.999:1 would not meet 3:1)"</t>
  </si>
  <si>
    <t>Contrast over photography</t>
  </si>
  <si>
    <t>Parts of the headline disappear into the photo</t>
  </si>
  <si>
    <t>Same, but no official method</t>
  </si>
  <si>
    <t>Sample behind each glyph, test against both lightest and darkest pixels, fail if either fails</t>
  </si>
  <si>
    <t>Below minimum legible size</t>
  </si>
  <si>
    <t>This text is too small to read on a phone</t>
  </si>
  <si>
    <t>Per placement, per script</t>
  </si>
  <si>
    <t>CJK needs larger than Latin to be equally readable: Chinese, Japanese and Korean characters are denser, so their minimum size is set higher than for English</t>
  </si>
  <si>
    <t>Logo falsely flagged</t>
  </si>
  <si>
    <t>Nothing. Logos are exempt, so she is never flagged for them</t>
  </si>
  <si>
    <t>—</t>
  </si>
  <si>
    <t>"Text that is part of a logo has no contrast requirement." Region-tag logos before running contrast or you flag every word mark.</t>
  </si>
  <si>
    <t>Missing captions or alt text</t>
  </si>
  <si>
    <t>People watching with sound off can't follow this video</t>
  </si>
  <si>
    <t>Captions on every video with speech; alt text on every image</t>
  </si>
  <si>
    <t>Muted autoplay is the default in most feeds</t>
  </si>
  <si>
    <t>Missing characters ("tofu")</t>
  </si>
  <si>
    <t>Some letters show as empty boxes</t>
  </si>
  <si>
    <t>100% of characters covered by the brand font or an approved fallback</t>
  </si>
  <si>
    <t>The brand font often has no Japanese, Thai, Arabic or Vietnamese-diacritic characters, so the renderer shows boxes or silently swaps in a system font</t>
  </si>
  <si>
    <t>CLASS E: BRAND ADHERENCE</t>
  </si>
  <si>
    <t>E · Brand Adherence</t>
  </si>
  <si>
    <t>Colour drift beyond deltaE tolerance</t>
  </si>
  <si>
    <t>The orange is close to your brand orange, but not it</t>
  </si>
  <si>
    <t>Generation and colour-profile conversion shift hues slightly on every variant</t>
  </si>
  <si>
    <t>ΔE of sampled colours vs brand colour tokens; fail above tolerance</t>
  </si>
  <si>
    <t>Non-brand typeface substituted</t>
  </si>
  <si>
    <t>This headline isn't in your brand font</t>
  </si>
  <si>
    <t>Fallback fonts kick in when a weight, script or licence is missing in the template</t>
  </si>
  <si>
    <t>Rendered font vs approved type roles</t>
  </si>
  <si>
    <t>Logo redrawn instead of placed</t>
  </si>
  <si>
    <t>The logo looks slightly different from yours</t>
  </si>
  <si>
    <t>Generative models repaint the logo instead of placing the approved file</t>
  </si>
  <si>
    <t>Logo region vs approved logo files</t>
  </si>
  <si>
    <t>Imagery style drift</t>
  </si>
  <si>
    <t>These photos don't look like your brand's photography</t>
  </si>
  <si>
    <t>Each generation drifts a little; across 60 variants the set wanders from the approved style</t>
  </si>
  <si>
    <t>Distance to the approved imagery set</t>
  </si>
  <si>
    <t>Voice violation</t>
  </si>
  <si>
    <t>This line uses a word your brand never says</t>
  </si>
  <si>
    <t>Copy variations reintroduce banned words or off-brand tone</t>
  </si>
  <si>
    <t>Match against the never-say list and voice rules</t>
  </si>
  <si>
    <t>Brand voice lost in translation</t>
  </si>
  <si>
    <t>The Japanese copy is correct but doesn't sound like your brand</t>
  </si>
  <si>
    <t>Translation keeps the meaning and drops the tone</t>
  </si>
  <si>
    <t>Voice rules on translated copy; local reviewer when unsure</t>
  </si>
  <si>
    <t>Tone wrong for the channel</t>
  </si>
  <si>
    <t>This reads like LinkedIn copy on TikTok</t>
  </si>
  <si>
    <t>One master line is reused across channels with different norms</t>
  </si>
  <si>
    <t>Tone of copy vs the channel's tone rule</t>
  </si>
  <si>
    <t>CLASS F: PLATFORM POLICIES</t>
  </si>
  <si>
    <t>F · Platform policies</t>
  </si>
  <si>
    <t>Missing platform-required label</t>
  </si>
  <si>
    <t>Meta requires a "Paid partnership" label on this ad</t>
  </si>
  <si>
    <t>Labels and disclosure lines get dropped when a layout is cropped or a text layer is shortened</t>
  </si>
  <si>
    <t>Required label per platform and ad category is present and legible</t>
  </si>
  <si>
    <t>Prohibited superlative</t>
  </si>
  <si>
    <t>Amazon and Walmart will reject "best" or "#1"</t>
  </si>
  <si>
    <t>Copy variations push towards stronger words</t>
  </si>
  <si>
    <t>Superlative list per channel and retailer</t>
  </si>
  <si>
    <t>Personal-attribute phrasing</t>
  </si>
  <si>
    <t>Meta doesn't allow "Struggling with low energy?"</t>
  </si>
  <si>
    <t>Personalised copy implies it knows the viewer's health, money or identity</t>
  </si>
  <si>
    <t>Pattern match for statements about the viewer's attributes</t>
  </si>
  <si>
    <t>Before-and-after imagery</t>
  </si>
  <si>
    <t>Meta and Google restrict before/after pictures for this product</t>
  </si>
  <si>
    <t>Generated comparisons appear in health and beauty variants</t>
  </si>
  <si>
    <t>Detect split before/after compositions in restricted categories</t>
  </si>
  <si>
    <t>Competitor product in an AI background</t>
  </si>
  <si>
    <t>Retailers like Amazon will reject this: a competitor's product is in the background</t>
  </si>
  <si>
    <t>Generative backgrounds invent realistic branded products</t>
  </si>
  <si>
    <t>Logo and product detection in the background vs the competitor set</t>
  </si>
  <si>
    <t>CLASS G: AI-SLOP</t>
  </si>
  <si>
    <t>G · Looks AI-made</t>
  </si>
  <si>
    <t>Structural impossibility</t>
  </si>
  <si>
    <t>The product looks physically wrong, like extra or missing parts</t>
  </si>
  <si>
    <t>REI: a bicycle with two sets of handlebars, a missing crank arm, disc brakes on the wrong side</t>
  </si>
  <si>
    <t>Object inconsistency across a set</t>
  </si>
  <si>
    <t>The product changes shape from one version to the next</t>
  </si>
  <si>
    <t>Coca-Cola: trucks gaining and losing wheels shot to shot, from 70,000 clips refined by 5 people in 30 days</t>
  </si>
  <si>
    <t>Wrong product entirely</t>
  </si>
  <si>
    <t>This isn't your product</t>
  </si>
  <si>
    <t>Ram: a "Ram Patriotic T-shirt" depicting a 2016-2023 Toyota Tacoma</t>
  </si>
  <si>
    <t>Miscounted symbol</t>
  </si>
  <si>
    <t>The flag has the wrong number of stars or stripes</t>
  </si>
  <si>
    <t>Same ad: ~35 stars, 11-12 stripes</t>
  </si>
  <si>
    <t>Mirrored national symbol</t>
  </si>
  <si>
    <t>The flag is back to front</t>
  </si>
  <si>
    <t>Tourism Malaysia: the flag rendered mirrored, deleted in 48 hours</t>
  </si>
  <si>
    <t>Garbled text-in-image</t>
  </si>
  <si>
    <t>Text in the background is gibberish</t>
  </si>
  <si>
    <t>Skechers in Vogue: illegible background text, in print</t>
  </si>
  <si>
    <t>Typographic tell</t>
  </si>
  <si>
    <t>The lettering looks AI-made</t>
  </si>
  <si>
    <t>"the same letter shape varies slightly across a word"</t>
  </si>
  <si>
    <t>Face drift across cuts</t>
  </si>
  <si>
    <t>The person's face changes between shots</t>
  </si>
  <si>
    <t>"jawline or skin tone shifts when two generations get stitched"</t>
  </si>
  <si>
    <t>Unintended silhouette</t>
  </si>
  <si>
    <t>Something in the image may read as an unintended shape. Needs a human look</t>
  </si>
  <si>
    <t>Converse, pulled. [Limit case. We cannot promise this and must not imply we can.]</t>
  </si>
  <si>
    <t>Stereotyped or dehumanising depiction</t>
  </si>
  <si>
    <t>This image may offend the people it shows</t>
  </si>
  <si>
    <t>Equinox pulled an AI poster in Jul 2026 after criticism of "techno-orientalism"</t>
  </si>
  <si>
    <t>Unintended real-person likeness</t>
  </si>
  <si>
    <t>This face looks like a real, recognisable person</t>
  </si>
  <si>
    <t>Shein pulled a listing whose AI model resembled Luigi Mangione</t>
  </si>
  <si>
    <t>Culturally offensive detail in one market</t>
  </si>
  <si>
    <t>This may offend people in Japan</t>
  </si>
  <si>
    <t>Culturally inappropriate messaging per market is a named top failure of AI creative at scale (AdGPT, 2026)</t>
  </si>
  <si>
    <t>CLASS H: BATCH HEALTH</t>
  </si>
  <si>
    <t>H · Batch health</t>
  </si>
  <si>
    <t>Homogeneity</t>
  </si>
  <si>
    <t>These look too alike. The platform will treat them as one ad</t>
  </si>
  <si>
    <t>"In today's environment, if content pieces are viewed as similar, the algorithm will consolidate them" (Tinuiti VP). You paid to make 64 and the platform treats them as 6</t>
  </si>
  <si>
    <t>Pairwise perceptual and copy distance across the set</t>
  </si>
  <si>
    <t>Near-duplicates burning budget</t>
  </si>
  <si>
    <t>Two of these are basically the same ad and will compete for budget</t>
  </si>
  <si>
    <t>Two variants differing by one pixel both enter the auction and split learning</t>
  </si>
  <si>
    <t>Perceptual hash clustering</t>
  </si>
  <si>
    <t>Inconsistency within one campaign</t>
  </si>
  <si>
    <t>This campaign uses three different logo styles</t>
  </si>
  <si>
    <t>26% of marketers cite "inconsistency across assets in the same campaign" (WARC, n=400). Same campaign, three logo treatments</t>
  </si>
  <si>
    <t>Compare element styling across the set, not to a rule</t>
  </si>
  <si>
    <t>Baseline drift</t>
  </si>
  <si>
    <t>The headline sits at a different height in each size</t>
  </si>
  <si>
    <t>The headline sits at a different height in each size, so the set does not read as one system</t>
  </si>
  <si>
    <t>Normalised element position variance across formats</t>
  </si>
  <si>
    <t>Coverage gaps</t>
  </si>
  <si>
    <t>You're missing a 4:5 version for Feed</t>
  </si>
  <si>
    <t>No 4:5 variant for a placement that needs one. Discovered at upload, not at review</t>
  </si>
  <si>
    <t>Required placements vs produced variants</t>
  </si>
  <si>
    <t>Version drift</t>
  </si>
  <si>
    <t>12 of these 14 got the fix. Two did not</t>
  </si>
  <si>
    <t>A fix applied to 12 of 14. The two unfixed ones are the ones that ship</t>
  </si>
  <si>
    <t>Cluster membership vs applied-fix log</t>
  </si>
  <si>
    <t>Naming and metadata chaos</t>
  </si>
  <si>
    <t>You can't tell which variant is which from the names</t>
  </si>
  <si>
    <t>Nobody can trace which variant is which. "There's like 40 seasonal ads per ad set... this is such a mess. I'm having to scrape through every aspect of ads now"</t>
  </si>
  <si>
    <t>Schema validation on variant IDs</t>
  </si>
  <si>
    <t>Category sameness, the "AI look"</t>
  </si>
  <si>
    <t>This looks like every other AI ad</t>
  </si>
  <si>
    <t>33% of consumers react negatively to AI in branding. Generic output reads as "slop" and cannot be told apart from competitors</t>
  </si>
  <si>
    <t>Distance to competitor creative from ad libraries, not just within the set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</si>
</sst>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  <font>
      <u/>
      <color rgb="FF0000FF"/>
    </font>
    <font>
      <u/>
      <color rgb="FF1155CC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3" numFmtId="0" xfId="0" applyFont="1"/>
    <xf borderId="0" fillId="0" fontId="2" numFmtId="0" xfId="0" applyAlignment="1" applyFont="1">
      <alignment horizontal="right" vertical="bottom"/>
    </xf>
    <xf borderId="0" fillId="0" fontId="4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6.88"/>
    <col customWidth="1" min="2" max="2" width="35.0"/>
    <col customWidth="1" min="3" max="3" width="63.75"/>
    <col customWidth="1" min="4" max="4" width="40.25"/>
    <col customWidth="1" min="5" max="5" width="52.75"/>
    <col customWidth="1" min="6" max="6" width="11.0"/>
    <col customWidth="1" min="7" max="7" width="66.13"/>
    <col customWidth="1" min="8" max="8" width="19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 t="s">
        <v>8</v>
      </c>
    </row>
    <row r="3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3" t="str">
        <f>HYPERLINK("https://docs.google.com/spreadsheets/d/1QEERFCdM-HkFlj0wjlU5EA8AQD6ICk_hIH3wqiLuzg4/edit","Channel specs (resolution) · Product &amp; offer (source asset specs)")</f>
        <v>Channel specs (resolution) · Product &amp; offer (source asset specs)</v>
      </c>
      <c r="H3" s="3" t="str">
        <f>HYPERLINK("https://docs.google.com/spreadsheets/d/1G0cTEqyo2iuYML8duZq4XxQZlpyGaB0Fs3uDzR-NLP8/edit","Product &amp; offer")</f>
        <v>Product &amp; offer</v>
      </c>
    </row>
    <row r="4">
      <c r="A4" s="1" t="s">
        <v>9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14</v>
      </c>
      <c r="G4" s="3" t="str">
        <f>HYPERLINK("https://docs.google.com/spreadsheets/d/1QEERFCdM-HkFlj0wjlU5EA8AQD6ICk_hIH3wqiLuzg4/edit","Channel specs (resolution, file specs)")</f>
        <v>Channel specs (resolution, file specs)</v>
      </c>
    </row>
    <row r="5">
      <c r="A5" s="1" t="s">
        <v>9</v>
      </c>
      <c r="B5" s="1" t="s">
        <v>26</v>
      </c>
      <c r="C5" s="1" t="s">
        <v>27</v>
      </c>
      <c r="D5" s="1" t="s">
        <v>28</v>
      </c>
      <c r="E5" s="1" t="s">
        <v>29</v>
      </c>
      <c r="F5" s="1" t="s">
        <v>30</v>
      </c>
      <c r="G5" s="3" t="str">
        <f>HYPERLINK("https://docs.google.com/spreadsheets/d/1neSFU89Y03Ubp4FX0gdu7GcZFbeEMRTQrUOBBeSvwOs/edit","Design system (image style rules)")</f>
        <v>Design system (image style rules)</v>
      </c>
    </row>
    <row r="6">
      <c r="A6" s="1" t="s">
        <v>9</v>
      </c>
      <c r="B6" s="1" t="s">
        <v>31</v>
      </c>
      <c r="C6" s="1" t="s">
        <v>32</v>
      </c>
      <c r="D6" s="1" t="s">
        <v>33</v>
      </c>
      <c r="E6" s="1" t="s">
        <v>34</v>
      </c>
      <c r="F6" s="1" t="s">
        <v>14</v>
      </c>
      <c r="G6" s="3" t="str">
        <f>HYPERLINK("https://docs.google.com/spreadsheets/d/1QEERFCdM-HkFlj0wjlU5EA8AQD6ICk_hIH3wqiLuzg4/edit","Channel specs (aspect ratio)")</f>
        <v>Channel specs (aspect ratio)</v>
      </c>
    </row>
    <row r="7">
      <c r="A7" s="1" t="s">
        <v>9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14</v>
      </c>
      <c r="G7" s="3" t="str">
        <f>HYPERLINK("https://docs.google.com/spreadsheets/d/1QEERFCdM-HkFlj0wjlU5EA8AQD6ICk_hIH3wqiLuzg4/edit","Channel specs (file specs, image quality thresholds)")</f>
        <v>Channel specs (file specs, image quality thresholds)</v>
      </c>
    </row>
    <row r="8">
      <c r="A8" s="1" t="s">
        <v>9</v>
      </c>
      <c r="B8" s="1" t="s">
        <v>41</v>
      </c>
      <c r="C8" s="1" t="s">
        <v>42</v>
      </c>
      <c r="D8" s="1" t="s">
        <v>43</v>
      </c>
      <c r="E8" s="1" t="s">
        <v>44</v>
      </c>
      <c r="F8" s="1" t="s">
        <v>14</v>
      </c>
      <c r="G8" s="3" t="str">
        <f>HYPERLINK("https://docs.google.com/spreadsheets/d/1neSFU89Y03Ubp4FX0gdu7GcZFbeEMRTQrUOBBeSvwOs/edit","Design system (logo variants)")</f>
        <v>Design system (logo variants)</v>
      </c>
    </row>
    <row r="9">
      <c r="A9" s="1" t="s">
        <v>9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14</v>
      </c>
      <c r="G9" s="3" t="str">
        <f>HYPERLINK("https://docs.google.com/spreadsheets/d/1QEERFCdM-HkFlj0wjlU5EA8AQD6ICk_hIH3wqiLuzg4/edit","Channel specs (image quality thresholds)")</f>
        <v>Channel specs (image quality thresholds)</v>
      </c>
    </row>
    <row r="10">
      <c r="A10" s="1" t="s">
        <v>9</v>
      </c>
      <c r="B10" s="1" t="s">
        <v>52</v>
      </c>
      <c r="C10" s="1" t="s">
        <v>54</v>
      </c>
      <c r="D10" s="1" t="s">
        <v>55</v>
      </c>
      <c r="E10" s="1" t="s">
        <v>56</v>
      </c>
      <c r="F10" s="1" t="s">
        <v>14</v>
      </c>
      <c r="G10" s="3" t="str">
        <f>HYPERLINK("https://docs.google.com/spreadsheets/d/1neSFU89Y03Ubp4FX0gdu7GcZFbeEMRTQrUOBBeSvwOs/edit","Design system (colour tokens, colour profile)")</f>
        <v>Design system (colour tokens, colour profile)</v>
      </c>
    </row>
    <row r="11">
      <c r="A11" s="1" t="s">
        <v>9</v>
      </c>
      <c r="B11" s="1" t="s">
        <v>57</v>
      </c>
      <c r="C11" s="1" t="s">
        <v>58</v>
      </c>
      <c r="D11" s="1" t="s">
        <v>59</v>
      </c>
      <c r="E11" s="1" t="s">
        <v>60</v>
      </c>
      <c r="F11" s="1" t="s">
        <v>14</v>
      </c>
      <c r="G11" s="3" t="str">
        <f>HYPERLINK("https://docs.google.com/spreadsheets/d/1QEERFCdM-HkFlj0wjlU5EA8AQD6ICk_hIH3wqiLuzg4/edit","Channel specs (file specs)")</f>
        <v>Channel specs (file specs)</v>
      </c>
    </row>
    <row r="12">
      <c r="A12" s="1" t="s">
        <v>63</v>
      </c>
    </row>
    <row r="13">
      <c r="A13" s="1" t="s">
        <v>64</v>
      </c>
      <c r="B13" s="1" t="s">
        <v>65</v>
      </c>
      <c r="C13" s="1" t="s">
        <v>66</v>
      </c>
      <c r="D13" s="1" t="s">
        <v>67</v>
      </c>
      <c r="E13" s="1" t="s">
        <v>68</v>
      </c>
      <c r="F13" s="1" t="s">
        <v>69</v>
      </c>
      <c r="G13" s="3" t="str">
        <f>HYPERLINK("https://docs.google.com/spreadsheets/d/1G0cTEqyo2iuYML8duZq4XxQZlpyGaB0Fs3uDzR-NLP8/edit","Product &amp; offer (promotion, price) · Campaign brief (offer)")</f>
        <v>Product &amp; offer (promotion, price) · Campaign brief (offer)</v>
      </c>
      <c r="H13" s="3" t="str">
        <f>HYPERLINK("https://docs.google.com/spreadsheets/d/1igoaZfN8OoscbsSZESuUIf9-Ta532Yg7ZBoGVfX5PKA/edit","Campaign brief")</f>
        <v>Campaign brief</v>
      </c>
    </row>
    <row r="14">
      <c r="A14" s="1" t="s">
        <v>64</v>
      </c>
      <c r="B14" s="1" t="s">
        <v>72</v>
      </c>
      <c r="C14" s="1" t="s">
        <v>73</v>
      </c>
      <c r="D14" s="1" t="s">
        <v>74</v>
      </c>
      <c r="E14" s="1" t="s">
        <v>75</v>
      </c>
      <c r="F14" s="1" t="s">
        <v>14</v>
      </c>
      <c r="G14" s="3" t="str">
        <f>HYPERLINK("https://docs.google.com/spreadsheets/d/1G0cTEqyo2iuYML8duZq4XxQZlpyGaB0Fs3uDzR-NLP8/edit","Product &amp; offer (product catalogue)")</f>
        <v>Product &amp; offer (product catalogue)</v>
      </c>
    </row>
    <row r="15">
      <c r="A15" s="1" t="s">
        <v>64</v>
      </c>
      <c r="B15" s="1" t="s">
        <v>78</v>
      </c>
      <c r="C15" s="1" t="s">
        <v>79</v>
      </c>
      <c r="D15" s="1" t="s">
        <v>80</v>
      </c>
      <c r="E15" s="1" t="s">
        <v>81</v>
      </c>
      <c r="F15" s="1" t="s">
        <v>69</v>
      </c>
      <c r="G15" s="3" t="str">
        <f>HYPERLINK("https://docs.google.com/spreadsheets/d/1igoaZfN8OoscbsSZESuUIf9-Ta532Yg7ZBoGVfX5PKA/edit","Campaign brief (key message, seed concepts) · Market &amp; locale (local calendar)")</f>
        <v>Campaign brief (key message, seed concepts) · Market &amp; locale (local calendar)</v>
      </c>
      <c r="H15" s="3" t="str">
        <f>HYPERLINK("https://docs.google.com/spreadsheets/d/1c5Hz7oTGyvDZ9Kq0ODtCqy1mrFj_M6QlxrxreTcgoFk/edit","Market &amp; locale")</f>
        <v>Market &amp; locale</v>
      </c>
    </row>
    <row r="16">
      <c r="A16" s="1" t="s">
        <v>64</v>
      </c>
      <c r="B16" s="1" t="s">
        <v>84</v>
      </c>
      <c r="C16" s="1" t="s">
        <v>85</v>
      </c>
      <c r="D16" s="1" t="s">
        <v>86</v>
      </c>
      <c r="E16" s="1" t="s">
        <v>87</v>
      </c>
      <c r="F16" s="1" t="s">
        <v>14</v>
      </c>
      <c r="G16" s="3" t="str">
        <f>HYPERLINK("https://docs.google.com/spreadsheets/d/1G0cTEqyo2iuYML8duZq4XxQZlpyGaB0Fs3uDzR-NLP8/edit","Product &amp; offer (catalogue) · Legal &amp; claims (approved claims)")</f>
        <v>Product &amp; offer (catalogue) · Legal &amp; claims (approved claims)</v>
      </c>
      <c r="H16" s="3" t="str">
        <f>HYPERLINK("https://docs.google.com/spreadsheets/d/1M3moQsD7Gpnd1V8NVKla-kX9Dr61Jkwiaff4a34E_JA/edit","Legal &amp; claims")</f>
        <v>Legal &amp; claims</v>
      </c>
    </row>
    <row r="17">
      <c r="A17" s="1" t="s">
        <v>64</v>
      </c>
      <c r="B17" s="1" t="s">
        <v>91</v>
      </c>
      <c r="C17" s="1" t="s">
        <v>92</v>
      </c>
      <c r="D17" s="1" t="s">
        <v>94</v>
      </c>
      <c r="E17" s="1" t="s">
        <v>95</v>
      </c>
      <c r="F17" s="1" t="s">
        <v>14</v>
      </c>
      <c r="G17" s="3" t="str">
        <f>HYPERLINK("https://docs.google.com/spreadsheets/d/1ygDVYRAclnkqYaEgLQNjxwzVAcHOexxk_Vj4cPM0ziE/edit","Audience (segments, merge tokens)")</f>
        <v>Audience (segments, merge tokens)</v>
      </c>
    </row>
    <row r="18">
      <c r="A18" s="1" t="s">
        <v>64</v>
      </c>
      <c r="B18" s="1" t="s">
        <v>96</v>
      </c>
      <c r="C18" s="1" t="s">
        <v>97</v>
      </c>
      <c r="D18" s="1" t="s">
        <v>99</v>
      </c>
      <c r="E18" s="1" t="s">
        <v>101</v>
      </c>
      <c r="F18" s="1" t="s">
        <v>14</v>
      </c>
      <c r="G18" s="3" t="str">
        <f>HYPERLINK("https://docs.google.com/spreadsheets/d/1c5Hz7oTGyvDZ9Kq0ODtCqy1mrFj_M6QlxrxreTcgoFk/edit","Market &amp; locale (local formats)")</f>
        <v>Market &amp; locale (local formats)</v>
      </c>
    </row>
    <row r="19">
      <c r="A19" s="1" t="s">
        <v>64</v>
      </c>
      <c r="B19" s="1" t="s">
        <v>102</v>
      </c>
      <c r="C19" s="1" t="s">
        <v>103</v>
      </c>
      <c r="D19" s="1" t="s">
        <v>104</v>
      </c>
      <c r="E19" s="1" t="s">
        <v>105</v>
      </c>
      <c r="F19" s="1" t="s">
        <v>14</v>
      </c>
      <c r="G19" s="3" t="str">
        <f>HYPERLINK("https://docs.google.com/spreadsheets/d/1igoaZfN8OoscbsSZESuUIf9-Ta532Yg7ZBoGVfX5PKA/edit","Campaign brief (landing pages)")</f>
        <v>Campaign brief (landing pages)</v>
      </c>
    </row>
    <row r="20">
      <c r="A20" s="1" t="s">
        <v>64</v>
      </c>
      <c r="B20" s="1" t="s">
        <v>106</v>
      </c>
      <c r="C20" s="1" t="s">
        <v>107</v>
      </c>
      <c r="D20" s="1" t="s">
        <v>108</v>
      </c>
      <c r="E20" s="1" t="s">
        <v>109</v>
      </c>
      <c r="F20" s="1" t="s">
        <v>69</v>
      </c>
      <c r="G20" s="3" t="str">
        <f>HYPERLINK("https://docs.google.com/spreadsheets/d/1M3moQsD7Gpnd1V8NVKla-kX9Dr61Jkwiaff4a34E_JA/edit","Legal &amp; claims (asset usage rights) · Campaign brief (flight dates)")</f>
        <v>Legal &amp; claims (asset usage rights) · Campaign brief (flight dates)</v>
      </c>
      <c r="H20" s="3" t="str">
        <f>HYPERLINK("https://docs.google.com/spreadsheets/d/1igoaZfN8OoscbsSZESuUIf9-Ta532Yg7ZBoGVfX5PKA/edit","Campaign brief")</f>
        <v>Campaign brief</v>
      </c>
    </row>
    <row r="21">
      <c r="A21" s="1" t="s">
        <v>64</v>
      </c>
      <c r="B21" s="1" t="s">
        <v>110</v>
      </c>
      <c r="C21" s="1" t="s">
        <v>111</v>
      </c>
      <c r="D21" s="1" t="s">
        <v>112</v>
      </c>
      <c r="E21" s="1" t="s">
        <v>113</v>
      </c>
      <c r="F21" s="1" t="s">
        <v>14</v>
      </c>
      <c r="G21" s="3" t="str">
        <f>HYPERLINK("https://docs.google.com/spreadsheets/d/1QEERFCdM-HkFlj0wjlU5EA8AQD6ICk_hIH3wqiLuzg4/edit","Channel specs (ad policies) · Legal &amp; claims (regulatory profile)")</f>
        <v>Channel specs (ad policies) · Legal &amp; claims (regulatory profile)</v>
      </c>
      <c r="H21" s="3" t="str">
        <f>HYPERLINK("https://docs.google.com/spreadsheets/d/1M3moQsD7Gpnd1V8NVKla-kX9Dr61Jkwiaff4a34E_JA/edit","Legal &amp; claims")</f>
        <v>Legal &amp; claims</v>
      </c>
    </row>
    <row r="22">
      <c r="A22" s="1" t="s">
        <v>64</v>
      </c>
      <c r="B22" s="1" t="s">
        <v>114</v>
      </c>
      <c r="C22" s="1" t="s">
        <v>115</v>
      </c>
      <c r="D22" s="1" t="s">
        <v>116</v>
      </c>
      <c r="E22" s="1" t="s">
        <v>117</v>
      </c>
      <c r="F22" s="1" t="s">
        <v>69</v>
      </c>
      <c r="G22" s="3" t="str">
        <f>HYPERLINK("https://docs.google.com/spreadsheets/d/1M3moQsD7Gpnd1V8NVKla-kX9Dr61Jkwiaff4a34E_JA/edit","Legal &amp; claims (approved talent, prohibited claims)")</f>
        <v>Legal &amp; claims (approved talent, prohibited claims)</v>
      </c>
    </row>
    <row r="23">
      <c r="A23" s="1" t="s">
        <v>64</v>
      </c>
      <c r="B23" s="1" t="s">
        <v>118</v>
      </c>
      <c r="C23" s="1" t="s">
        <v>119</v>
      </c>
      <c r="D23" s="1" t="s">
        <v>120</v>
      </c>
      <c r="E23" s="1" t="s">
        <v>121</v>
      </c>
      <c r="F23" s="1" t="s">
        <v>69</v>
      </c>
      <c r="G23" s="3" t="str">
        <f>HYPERLINK("https://docs.google.com/spreadsheets/d/1G0cTEqyo2iuYML8duZq4XxQZlpyGaB0Fs3uDzR-NLP8/edit","Product &amp; offer (price, promotion, availability)")</f>
        <v>Product &amp; offer (price, promotion, availability)</v>
      </c>
    </row>
    <row r="24">
      <c r="A24" s="1" t="s">
        <v>64</v>
      </c>
      <c r="B24" s="1" t="s">
        <v>122</v>
      </c>
      <c r="C24" s="1" t="s">
        <v>123</v>
      </c>
      <c r="D24" s="1" t="s">
        <v>124</v>
      </c>
      <c r="E24" s="1" t="s">
        <v>125</v>
      </c>
      <c r="F24" s="1" t="s">
        <v>30</v>
      </c>
      <c r="G24" s="3" t="str">
        <f>HYPERLINK("https://docs.google.com/spreadsheets/d/1c5Hz7oTGyvDZ9Kq0ODtCqy1mrFj_M6QlxrxreTcgoFk/edit","Market &amp; locale (language, transcreation notes) · Governance (local reviewers)")</f>
        <v>Market &amp; locale (language, transcreation notes) · Governance (local reviewers)</v>
      </c>
      <c r="H24" s="3" t="str">
        <f>HYPERLINK("https://docs.google.com/spreadsheets/d/170jjfVxC4Xm9jgKqBa4QqmS4Uqs2kn2p1pjTkt8wCvI/edit","Governance &amp; review")</f>
        <v>Governance &amp; review</v>
      </c>
    </row>
    <row r="25">
      <c r="A25" s="1" t="s">
        <v>64</v>
      </c>
      <c r="B25" s="1" t="s">
        <v>126</v>
      </c>
      <c r="C25" s="1" t="s">
        <v>127</v>
      </c>
      <c r="D25" s="1" t="s">
        <v>128</v>
      </c>
      <c r="E25" s="1" t="s">
        <v>129</v>
      </c>
      <c r="F25" s="1" t="s">
        <v>14</v>
      </c>
      <c r="G25" s="3" t="str">
        <f>HYPERLINK("https://docs.google.com/spreadsheets/d/1c5Hz7oTGyvDZ9Kq0ODtCqy1mrFj_M6QlxrxreTcgoFk/edit","Market &amp; locale (language)")</f>
        <v>Market &amp; locale (language)</v>
      </c>
    </row>
    <row r="26">
      <c r="A26" s="1" t="s">
        <v>64</v>
      </c>
      <c r="B26" s="1" t="s">
        <v>130</v>
      </c>
      <c r="C26" s="1" t="s">
        <v>131</v>
      </c>
      <c r="D26" s="1" t="s">
        <v>132</v>
      </c>
      <c r="E26" s="1" t="s">
        <v>133</v>
      </c>
      <c r="F26" s="1" t="s">
        <v>14</v>
      </c>
      <c r="G26" s="3" t="str">
        <f>HYPERLINK("https://docs.google.com/spreadsheets/d/1c5Hz7oTGyvDZ9Kq0ODtCqy1mrFj_M6QlxrxreTcgoFk/edit","Market &amp; locale (locale code)")</f>
        <v>Market &amp; locale (locale code)</v>
      </c>
    </row>
    <row r="27">
      <c r="A27" s="1" t="s">
        <v>64</v>
      </c>
      <c r="B27" s="1" t="s">
        <v>134</v>
      </c>
      <c r="C27" s="1" t="s">
        <v>135</v>
      </c>
      <c r="D27" s="1" t="s">
        <v>136</v>
      </c>
      <c r="E27" s="1" t="s">
        <v>137</v>
      </c>
      <c r="F27" s="1" t="s">
        <v>69</v>
      </c>
      <c r="G27" s="3" t="str">
        <f>HYPERLINK("https://docs.google.com/spreadsheets/d/1c5Hz7oTGyvDZ9Kq0ODtCqy1mrFj_M6QlxrxreTcgoFk/edit","Market &amp; locale (local formats, price display rules) · Legal &amp; claims (regulatory profile)")</f>
        <v>Market &amp; locale (local formats, price display rules) · Legal &amp; claims (regulatory profile)</v>
      </c>
      <c r="H27" s="3" t="str">
        <f>HYPERLINK("https://docs.google.com/spreadsheets/d/1M3moQsD7Gpnd1V8NVKla-kX9Dr61Jkwiaff4a34E_JA/edit","Legal &amp; claims")</f>
        <v>Legal &amp; claims</v>
      </c>
    </row>
    <row r="28">
      <c r="A28" s="1" t="s">
        <v>64</v>
      </c>
      <c r="B28" s="1" t="s">
        <v>138</v>
      </c>
      <c r="C28" s="1" t="s">
        <v>139</v>
      </c>
      <c r="D28" s="1" t="s">
        <v>140</v>
      </c>
      <c r="E28" s="1" t="s">
        <v>141</v>
      </c>
      <c r="F28" s="1" t="s">
        <v>69</v>
      </c>
      <c r="G28" s="3" t="str">
        <f>HYPERLINK("https://docs.google.com/spreadsheets/d/1M3moQsD7Gpnd1V8NVKla-kX9Dr61Jkwiaff4a34E_JA/edit","Legal &amp; claims (asset usage rights)")</f>
        <v>Legal &amp; claims (asset usage rights)</v>
      </c>
    </row>
    <row r="29">
      <c r="A29" s="1" t="s">
        <v>142</v>
      </c>
    </row>
    <row r="30">
      <c r="A30" s="1" t="s">
        <v>143</v>
      </c>
      <c r="B30" s="1" t="s">
        <v>144</v>
      </c>
      <c r="C30" s="1" t="s">
        <v>145</v>
      </c>
      <c r="D30" s="1" t="s">
        <v>146</v>
      </c>
      <c r="E30" s="1" t="s">
        <v>147</v>
      </c>
      <c r="F30" s="1" t="s">
        <v>14</v>
      </c>
      <c r="G30" s="3" t="str">
        <f>HYPERLINK("https://docs.google.com/spreadsheets/d/1neSFU89Y03Ubp4FX0gdu7GcZFbeEMRTQrUOBBeSvwOs/edit","Design system (type scale) · Market &amp; locale (text expansion) · Channel specs (text limits)")</f>
        <v>Design system (type scale) · Market &amp; locale (text expansion) · Channel specs (text limits)</v>
      </c>
      <c r="H30" s="3" t="str">
        <f>HYPERLINK("https://docs.google.com/spreadsheets/d/1c5Hz7oTGyvDZ9Kq0ODtCqy1mrFj_M6QlxrxreTcgoFk/edit","Market &amp; locale")</f>
        <v>Market &amp; locale</v>
      </c>
    </row>
    <row r="31">
      <c r="A31" s="1" t="s">
        <v>143</v>
      </c>
      <c r="B31" s="1" t="s">
        <v>148</v>
      </c>
      <c r="C31" s="1" t="s">
        <v>149</v>
      </c>
      <c r="D31" s="1" t="s">
        <v>150</v>
      </c>
      <c r="E31" s="1" t="s">
        <v>151</v>
      </c>
      <c r="F31" s="1" t="s">
        <v>14</v>
      </c>
      <c r="G31" s="3" t="str">
        <f>HYPERLINK("https://docs.google.com/spreadsheets/d/1QEERFCdM-HkFlj0wjlU5EA8AQD6ICk_hIH3wqiLuzg4/edit","Channel specs (safe zones)")</f>
        <v>Channel specs (safe zones)</v>
      </c>
    </row>
    <row r="32">
      <c r="A32" s="1" t="s">
        <v>143</v>
      </c>
      <c r="B32" s="1" t="s">
        <v>152</v>
      </c>
      <c r="C32" s="1" t="s">
        <v>153</v>
      </c>
      <c r="D32" s="1" t="s">
        <v>154</v>
      </c>
      <c r="E32" s="1" t="s">
        <v>155</v>
      </c>
      <c r="F32" s="1" t="s">
        <v>14</v>
      </c>
      <c r="G32" s="3" t="str">
        <f>HYPERLINK("https://docs.google.com/spreadsheets/d/1neSFU89Y03Ubp4FX0gdu7GcZFbeEMRTQrUOBBeSvwOs/edit","Design system (layout templates, focal point)")</f>
        <v>Design system (layout templates, focal point)</v>
      </c>
    </row>
    <row r="33">
      <c r="A33" s="1" t="s">
        <v>143</v>
      </c>
      <c r="B33" s="1" t="s">
        <v>156</v>
      </c>
      <c r="C33" s="1" t="s">
        <v>157</v>
      </c>
      <c r="D33" s="1" t="s">
        <v>158</v>
      </c>
      <c r="E33" s="1" t="s">
        <v>159</v>
      </c>
      <c r="F33" s="1" t="s">
        <v>14</v>
      </c>
      <c r="G33" s="3" t="str">
        <f>HYPERLINK("https://docs.google.com/spreadsheets/d/1neSFU89Y03Ubp4FX0gdu7GcZFbeEMRTQrUOBBeSvwOs/edit","Design system (logo clear space, logo min size)")</f>
        <v>Design system (logo clear space, logo min size)</v>
      </c>
    </row>
    <row r="34">
      <c r="A34" s="1" t="s">
        <v>143</v>
      </c>
      <c r="B34" s="1" t="s">
        <v>160</v>
      </c>
      <c r="C34" s="1" t="s">
        <v>161</v>
      </c>
      <c r="D34" s="1" t="s">
        <v>162</v>
      </c>
      <c r="E34" s="1" t="s">
        <v>163</v>
      </c>
      <c r="F34" s="1" t="s">
        <v>14</v>
      </c>
      <c r="G34" s="3" t="str">
        <f>HYPERLINK("https://docs.google.com/spreadsheets/d/1neSFU89Y03Ubp4FX0gdu7GcZFbeEMRTQrUOBBeSvwOs/edit","Design system (layout templates, grid margins)")</f>
        <v>Design system (layout templates, grid margins)</v>
      </c>
    </row>
    <row r="35">
      <c r="A35" s="1" t="s">
        <v>143</v>
      </c>
      <c r="B35" s="1" t="s">
        <v>164</v>
      </c>
      <c r="C35" s="1" t="s">
        <v>165</v>
      </c>
      <c r="D35" s="1" t="s">
        <v>166</v>
      </c>
      <c r="E35" s="1" t="s">
        <v>167</v>
      </c>
      <c r="F35" s="1" t="s">
        <v>14</v>
      </c>
      <c r="G35" s="3" t="str">
        <f>HYPERLINK("https://docs.google.com/spreadsheets/d/1neSFU89Y03Ubp4FX0gdu7GcZFbeEMRTQrUOBBeSvwOs/edit","Design system (layout templates, RTL variants) · Market &amp; locale (script direction)")</f>
        <v>Design system (layout templates, RTL variants) · Market &amp; locale (script direction)</v>
      </c>
      <c r="H35" s="3" t="str">
        <f t="shared" ref="H35:H36" si="1">HYPERLINK("https://docs.google.com/spreadsheets/d/1c5Hz7oTGyvDZ9Kq0ODtCqy1mrFj_M6QlxrxreTcgoFk/edit","Market &amp; locale")</f>
        <v>Market &amp; locale</v>
      </c>
    </row>
    <row r="36">
      <c r="A36" s="1" t="s">
        <v>143</v>
      </c>
      <c r="B36" s="1" t="s">
        <v>168</v>
      </c>
      <c r="C36" s="1" t="s">
        <v>169</v>
      </c>
      <c r="D36" s="1" t="s">
        <v>170</v>
      </c>
      <c r="E36" s="1" t="s">
        <v>171</v>
      </c>
      <c r="F36" s="1" t="s">
        <v>69</v>
      </c>
      <c r="G36" s="3" t="str">
        <f>HYPERLINK("https://docs.google.com/spreadsheets/d/1QEERFCdM-HkFlj0wjlU5EA8AQD6ICk_hIH3wqiLuzg4/edit","Channel specs (text limits) · Market &amp; locale (text expansion)")</f>
        <v>Channel specs (text limits) · Market &amp; locale (text expansion)</v>
      </c>
      <c r="H36" s="3" t="str">
        <f t="shared" si="1"/>
        <v>Market &amp; locale</v>
      </c>
    </row>
    <row r="37">
      <c r="A37" s="1" t="s">
        <v>172</v>
      </c>
    </row>
    <row r="38">
      <c r="A38" s="1" t="s">
        <v>173</v>
      </c>
      <c r="B38" s="1" t="s">
        <v>174</v>
      </c>
      <c r="C38" s="1" t="s">
        <v>175</v>
      </c>
      <c r="D38" s="1" t="s">
        <v>176</v>
      </c>
      <c r="E38" s="1" t="s">
        <v>177</v>
      </c>
      <c r="F38" s="1" t="s">
        <v>14</v>
      </c>
      <c r="G38" s="3" t="str">
        <f t="shared" ref="G38:G39" si="2">HYPERLINK("https://docs.google.com/spreadsheets/d/1QEERFCdM-HkFlj0wjlU5EA8AQD6ICk_hIH3wqiLuzg4/edit","Channel specs (contrast standard) · Design system (colour pairings)")</f>
        <v>Channel specs (contrast standard) · Design system (colour pairings)</v>
      </c>
      <c r="H38" s="3" t="str">
        <f t="shared" ref="H38:H39" si="3">HYPERLINK("https://docs.google.com/spreadsheets/d/1neSFU89Y03Ubp4FX0gdu7GcZFbeEMRTQrUOBBeSvwOs/edit","Design system")</f>
        <v>Design system</v>
      </c>
    </row>
    <row r="39">
      <c r="A39" s="1" t="s">
        <v>173</v>
      </c>
      <c r="B39" s="1" t="s">
        <v>178</v>
      </c>
      <c r="C39" s="1" t="s">
        <v>179</v>
      </c>
      <c r="D39" s="1" t="s">
        <v>180</v>
      </c>
      <c r="E39" s="1" t="s">
        <v>181</v>
      </c>
      <c r="F39" s="1" t="s">
        <v>69</v>
      </c>
      <c r="G39" s="3" t="str">
        <f t="shared" si="2"/>
        <v>Channel specs (contrast standard) · Design system (colour pairings)</v>
      </c>
      <c r="H39" s="3" t="str">
        <f t="shared" si="3"/>
        <v>Design system</v>
      </c>
    </row>
    <row r="40">
      <c r="A40" s="1" t="s">
        <v>173</v>
      </c>
      <c r="B40" s="1" t="s">
        <v>182</v>
      </c>
      <c r="C40" s="1" t="s">
        <v>183</v>
      </c>
      <c r="D40" s="1" t="s">
        <v>184</v>
      </c>
      <c r="E40" s="1" t="s">
        <v>185</v>
      </c>
      <c r="F40" s="1" t="s">
        <v>14</v>
      </c>
      <c r="G40" s="3" t="str">
        <f>HYPERLINK("https://docs.google.com/spreadsheets/d/1neSFU89Y03Ubp4FX0gdu7GcZFbeEMRTQrUOBBeSvwOs/edit","Design system (type scale) · Market &amp; locale (typographic adjustments)")</f>
        <v>Design system (type scale) · Market &amp; locale (typographic adjustments)</v>
      </c>
      <c r="H40" s="3" t="str">
        <f>HYPERLINK("https://docs.google.com/spreadsheets/d/1c5Hz7oTGyvDZ9Kq0ODtCqy1mrFj_M6QlxrxreTcgoFk/edit","Market &amp; locale")</f>
        <v>Market &amp; locale</v>
      </c>
    </row>
    <row r="41">
      <c r="A41" s="1" t="s">
        <v>173</v>
      </c>
      <c r="B41" s="1" t="s">
        <v>186</v>
      </c>
      <c r="C41" s="1" t="s">
        <v>187</v>
      </c>
      <c r="D41" s="1" t="s">
        <v>188</v>
      </c>
      <c r="E41" s="1" t="s">
        <v>189</v>
      </c>
      <c r="F41" s="1" t="s">
        <v>14</v>
      </c>
      <c r="G41" s="3" t="str">
        <f>HYPERLINK("https://docs.google.com/spreadsheets/d/1neSFU89Y03Ubp4FX0gdu7GcZFbeEMRTQrUOBBeSvwOs/edit","Design system (logo variants) · Channel specs (logo exemption)")</f>
        <v>Design system (logo variants) · Channel specs (logo exemption)</v>
      </c>
      <c r="H41" s="3" t="str">
        <f>HYPERLINK("https://docs.google.com/spreadsheets/d/1QEERFCdM-HkFlj0wjlU5EA8AQD6ICk_hIH3wqiLuzg4/edit","Channel specs &amp; policies")</f>
        <v>Channel specs &amp; policies</v>
      </c>
    </row>
    <row r="42">
      <c r="A42" s="1" t="s">
        <v>173</v>
      </c>
      <c r="B42" s="1" t="s">
        <v>190</v>
      </c>
      <c r="C42" s="1" t="s">
        <v>191</v>
      </c>
      <c r="D42" s="1" t="s">
        <v>192</v>
      </c>
      <c r="E42" s="1" t="s">
        <v>193</v>
      </c>
      <c r="F42" s="1" t="s">
        <v>69</v>
      </c>
      <c r="G42" s="3" t="str">
        <f>HYPERLINK("https://docs.google.com/spreadsheets/d/1QEERFCdM-HkFlj0wjlU5EA8AQD6ICk_hIH3wqiLuzg4/edit","Channel specs (video specs) · Design system (motion rules)")</f>
        <v>Channel specs (video specs) · Design system (motion rules)</v>
      </c>
      <c r="H42" s="3" t="str">
        <f>HYPERLINK("https://docs.google.com/spreadsheets/d/1neSFU89Y03Ubp4FX0gdu7GcZFbeEMRTQrUOBBeSvwOs/edit","Design system")</f>
        <v>Design system</v>
      </c>
    </row>
    <row r="43">
      <c r="A43" s="1" t="s">
        <v>173</v>
      </c>
      <c r="B43" s="1" t="s">
        <v>194</v>
      </c>
      <c r="C43" s="1" t="s">
        <v>195</v>
      </c>
      <c r="D43" s="1" t="s">
        <v>196</v>
      </c>
      <c r="E43" s="1" t="s">
        <v>197</v>
      </c>
      <c r="F43" s="1" t="s">
        <v>14</v>
      </c>
      <c r="G43" s="3" t="str">
        <f>HYPERLINK("https://docs.google.com/spreadsheets/d/1neSFU89Y03Ubp4FX0gdu7GcZFbeEMRTQrUOBBeSvwOs/edit","Design system (fonts, fallback fonts) · Market &amp; locale (scripts)")</f>
        <v>Design system (fonts, fallback fonts) · Market &amp; locale (scripts)</v>
      </c>
      <c r="H43" s="3" t="str">
        <f>HYPERLINK("https://docs.google.com/spreadsheets/d/1c5Hz7oTGyvDZ9Kq0ODtCqy1mrFj_M6QlxrxreTcgoFk/edit","Market &amp; locale")</f>
        <v>Market &amp; locale</v>
      </c>
    </row>
    <row r="44">
      <c r="A44" s="1" t="s">
        <v>198</v>
      </c>
    </row>
    <row r="45">
      <c r="A45" s="1" t="s">
        <v>199</v>
      </c>
      <c r="B45" s="1" t="s">
        <v>200</v>
      </c>
      <c r="C45" s="1" t="s">
        <v>201</v>
      </c>
      <c r="D45" s="1" t="s">
        <v>202</v>
      </c>
      <c r="E45" s="1" t="s">
        <v>203</v>
      </c>
      <c r="F45" s="1" t="s">
        <v>14</v>
      </c>
      <c r="G45" s="3" t="str">
        <f>HYPERLINK("https://docs.google.com/spreadsheets/d/1neSFU89Y03Ubp4FX0gdu7GcZFbeEMRTQrUOBBeSvwOs/edit","Design system (colour tokens, colour profile)")</f>
        <v>Design system (colour tokens, colour profile)</v>
      </c>
    </row>
    <row r="46">
      <c r="A46" s="1" t="s">
        <v>199</v>
      </c>
      <c r="B46" s="1" t="s">
        <v>204</v>
      </c>
      <c r="C46" s="1" t="s">
        <v>205</v>
      </c>
      <c r="D46" s="1" t="s">
        <v>206</v>
      </c>
      <c r="E46" s="1" t="s">
        <v>207</v>
      </c>
      <c r="F46" s="1" t="s">
        <v>14</v>
      </c>
      <c r="G46" s="3" t="str">
        <f>HYPERLINK("https://docs.google.com/spreadsheets/d/1neSFU89Y03Ubp4FX0gdu7GcZFbeEMRTQrUOBBeSvwOs/edit","Design system (fonts, type roles)")</f>
        <v>Design system (fonts, type roles)</v>
      </c>
    </row>
    <row r="47">
      <c r="A47" s="1" t="s">
        <v>199</v>
      </c>
      <c r="B47" s="1" t="s">
        <v>208</v>
      </c>
      <c r="C47" s="1" t="s">
        <v>209</v>
      </c>
      <c r="D47" s="1" t="s">
        <v>210</v>
      </c>
      <c r="E47" s="1" t="s">
        <v>211</v>
      </c>
      <c r="F47" s="1" t="s">
        <v>14</v>
      </c>
      <c r="G47" s="3" t="str">
        <f>HYPERLINK("https://docs.google.com/spreadsheets/d/1neSFU89Y03Ubp4FX0gdu7GcZFbeEMRTQrUOBBeSvwOs/edit","Design system (logo variants)")</f>
        <v>Design system (logo variants)</v>
      </c>
    </row>
    <row r="48">
      <c r="A48" s="1" t="s">
        <v>199</v>
      </c>
      <c r="B48" s="1" t="s">
        <v>212</v>
      </c>
      <c r="C48" s="1" t="s">
        <v>213</v>
      </c>
      <c r="D48" s="1" t="s">
        <v>214</v>
      </c>
      <c r="E48" s="1" t="s">
        <v>215</v>
      </c>
      <c r="F48" s="1" t="s">
        <v>69</v>
      </c>
      <c r="G48" s="3" t="str">
        <f>HYPERLINK("https://docs.google.com/spreadsheets/d/1neSFU89Y03Ubp4FX0gdu7GcZFbeEMRTQrUOBBeSvwOs/edit","Design system (image style rules) · Brand context (approved imagery)")</f>
        <v>Design system (image style rules) · Brand context (approved imagery)</v>
      </c>
      <c r="H48" s="3" t="str">
        <f>HYPERLINK("https://docs.google.com/spreadsheets/d/11ukSoAR5Wf3NO6Du4xW8H_X2NTEnudYSGCR7Y8xYpEk/edit","Brand context")</f>
        <v>Brand context</v>
      </c>
    </row>
    <row r="49">
      <c r="A49" s="1" t="s">
        <v>199</v>
      </c>
      <c r="B49" s="1" t="s">
        <v>216</v>
      </c>
      <c r="C49" s="1" t="s">
        <v>217</v>
      </c>
      <c r="D49" s="1" t="s">
        <v>218</v>
      </c>
      <c r="E49" s="1" t="s">
        <v>219</v>
      </c>
      <c r="F49" s="1" t="s">
        <v>14</v>
      </c>
      <c r="G49" s="3" t="str">
        <f>HYPERLINK("https://docs.google.com/spreadsheets/d/11ukSoAR5Wf3NO6Du4xW8H_X2NTEnudYSGCR7Y8xYpEk/edit","Brand context (voice, never-say list)")</f>
        <v>Brand context (voice, never-say list)</v>
      </c>
    </row>
    <row r="50">
      <c r="A50" s="1" t="s">
        <v>199</v>
      </c>
      <c r="B50" s="1" t="s">
        <v>220</v>
      </c>
      <c r="C50" s="1" t="s">
        <v>221</v>
      </c>
      <c r="D50" s="1" t="s">
        <v>222</v>
      </c>
      <c r="E50" s="1" t="s">
        <v>223</v>
      </c>
      <c r="F50" s="1" t="s">
        <v>30</v>
      </c>
      <c r="G50" s="3" t="str">
        <f>HYPERLINK("https://docs.google.com/spreadsheets/d/11ukSoAR5Wf3NO6Du4xW8H_X2NTEnudYSGCR7Y8xYpEk/edit","Brand context (voice) · Market &amp; locale (transcreation notes)")</f>
        <v>Brand context (voice) · Market &amp; locale (transcreation notes)</v>
      </c>
      <c r="H50" s="3" t="str">
        <f>HYPERLINK("https://docs.google.com/spreadsheets/d/1c5Hz7oTGyvDZ9Kq0ODtCqy1mrFj_M6QlxrxreTcgoFk/edit","Market &amp; locale")</f>
        <v>Market &amp; locale</v>
      </c>
    </row>
    <row r="51">
      <c r="A51" s="1" t="s">
        <v>199</v>
      </c>
      <c r="B51" s="1" t="s">
        <v>224</v>
      </c>
      <c r="C51" s="1" t="s">
        <v>225</v>
      </c>
      <c r="D51" s="1" t="s">
        <v>226</v>
      </c>
      <c r="E51" s="1" t="s">
        <v>227</v>
      </c>
      <c r="F51" s="1" t="s">
        <v>69</v>
      </c>
      <c r="G51" s="3" t="str">
        <f>HYPERLINK("https://docs.google.com/spreadsheets/d/11ukSoAR5Wf3NO6Du4xW8H_X2NTEnudYSGCR7Y8xYpEk/edit","Brand context (voice per channel) · Channel specs")</f>
        <v>Brand context (voice per channel) · Channel specs</v>
      </c>
      <c r="H51" s="3" t="str">
        <f>HYPERLINK("https://docs.google.com/spreadsheets/d/1QEERFCdM-HkFlj0wjlU5EA8AQD6ICk_hIH3wqiLuzg4/edit","Channel specs &amp; policies")</f>
        <v>Channel specs &amp; policies</v>
      </c>
    </row>
    <row r="52">
      <c r="A52" s="1" t="s">
        <v>228</v>
      </c>
    </row>
    <row r="53">
      <c r="A53" s="1" t="s">
        <v>229</v>
      </c>
      <c r="B53" s="1" t="s">
        <v>230</v>
      </c>
      <c r="C53" s="1" t="s">
        <v>231</v>
      </c>
      <c r="D53" s="1" t="s">
        <v>232</v>
      </c>
      <c r="E53" s="1" t="s">
        <v>233</v>
      </c>
      <c r="F53" s="1" t="s">
        <v>14</v>
      </c>
      <c r="G53" s="3" t="str">
        <f t="shared" ref="G53:G56" si="4">HYPERLINK("https://docs.google.com/spreadsheets/d/1QEERFCdM-HkFlj0wjlU5EA8AQD6ICk_hIH3wqiLuzg4/edit","Channel specs (ad policies)")</f>
        <v>Channel specs (ad policies)</v>
      </c>
    </row>
    <row r="54">
      <c r="A54" s="1" t="s">
        <v>229</v>
      </c>
      <c r="B54" s="1" t="s">
        <v>234</v>
      </c>
      <c r="C54" s="1" t="s">
        <v>235</v>
      </c>
      <c r="D54" s="1" t="s">
        <v>236</v>
      </c>
      <c r="E54" s="1" t="s">
        <v>237</v>
      </c>
      <c r="F54" s="1" t="s">
        <v>69</v>
      </c>
      <c r="G54" s="3" t="str">
        <f t="shared" si="4"/>
        <v>Channel specs (ad policies)</v>
      </c>
    </row>
    <row r="55">
      <c r="A55" s="1" t="s">
        <v>229</v>
      </c>
      <c r="B55" s="1" t="s">
        <v>238</v>
      </c>
      <c r="C55" s="1" t="s">
        <v>239</v>
      </c>
      <c r="D55" s="1" t="s">
        <v>240</v>
      </c>
      <c r="E55" s="1" t="s">
        <v>241</v>
      </c>
      <c r="F55" s="1" t="s">
        <v>69</v>
      </c>
      <c r="G55" s="3" t="str">
        <f t="shared" si="4"/>
        <v>Channel specs (ad policies)</v>
      </c>
    </row>
    <row r="56">
      <c r="A56" s="1" t="s">
        <v>229</v>
      </c>
      <c r="B56" s="1" t="s">
        <v>242</v>
      </c>
      <c r="C56" s="1" t="s">
        <v>243</v>
      </c>
      <c r="D56" s="1" t="s">
        <v>244</v>
      </c>
      <c r="E56" s="1" t="s">
        <v>245</v>
      </c>
      <c r="F56" s="1" t="s">
        <v>30</v>
      </c>
      <c r="G56" s="3" t="str">
        <f t="shared" si="4"/>
        <v>Channel specs (ad policies)</v>
      </c>
    </row>
    <row r="57">
      <c r="A57" s="1" t="s">
        <v>229</v>
      </c>
      <c r="B57" s="1" t="s">
        <v>246</v>
      </c>
      <c r="C57" s="1" t="s">
        <v>247</v>
      </c>
      <c r="D57" s="1" t="s">
        <v>248</v>
      </c>
      <c r="E57" s="1" t="s">
        <v>249</v>
      </c>
      <c r="F57" s="1" t="s">
        <v>30</v>
      </c>
      <c r="G57" s="3" t="str">
        <f>HYPERLINK("https://docs.google.com/spreadsheets/d/1QEERFCdM-HkFlj0wjlU5EA8AQD6ICk_hIH3wqiLuzg4/edit","Channel specs (ad policies) · Brand context (competitor set)")</f>
        <v>Channel specs (ad policies) · Brand context (competitor set)</v>
      </c>
      <c r="H57" s="3" t="str">
        <f>HYPERLINK("https://docs.google.com/spreadsheets/d/11ukSoAR5Wf3NO6Du4xW8H_X2NTEnudYSGCR7Y8xYpEk/edit","Brand context")</f>
        <v>Brand context</v>
      </c>
    </row>
    <row r="58">
      <c r="A58" s="1" t="s">
        <v>250</v>
      </c>
    </row>
    <row r="59">
      <c r="A59" s="1" t="s">
        <v>251</v>
      </c>
      <c r="B59" s="1" t="s">
        <v>252</v>
      </c>
      <c r="C59" s="1" t="s">
        <v>253</v>
      </c>
      <c r="D59" s="1" t="s">
        <v>254</v>
      </c>
      <c r="F59" s="1" t="s">
        <v>30</v>
      </c>
      <c r="G59" s="3" t="str">
        <f t="shared" ref="G59:G60" si="5">HYPERLINK("https://docs.google.com/spreadsheets/d/1G0cTEqyo2iuYML8duZq4XxQZlpyGaB0Fs3uDzR-NLP8/edit","Product &amp; offer (approved product shots)")</f>
        <v>Product &amp; offer (approved product shots)</v>
      </c>
    </row>
    <row r="60">
      <c r="A60" s="1" t="s">
        <v>251</v>
      </c>
      <c r="B60" s="1" t="s">
        <v>255</v>
      </c>
      <c r="C60" s="1" t="s">
        <v>256</v>
      </c>
      <c r="D60" s="1" t="s">
        <v>257</v>
      </c>
      <c r="F60" s="1" t="s">
        <v>30</v>
      </c>
      <c r="G60" s="3" t="str">
        <f t="shared" si="5"/>
        <v>Product &amp; offer (approved product shots)</v>
      </c>
    </row>
    <row r="61">
      <c r="A61" s="1" t="s">
        <v>251</v>
      </c>
      <c r="B61" s="1" t="s">
        <v>258</v>
      </c>
      <c r="C61" s="1" t="s">
        <v>259</v>
      </c>
      <c r="D61" s="1" t="s">
        <v>260</v>
      </c>
      <c r="F61" s="1" t="s">
        <v>14</v>
      </c>
      <c r="G61" s="3" t="str">
        <f>HYPERLINK("https://docs.google.com/spreadsheets/d/1G0cTEqyo2iuYML8duZq4XxQZlpyGaB0Fs3uDzR-NLP8/edit","Product &amp; offer (product catalogue)")</f>
        <v>Product &amp; offer (product catalogue)</v>
      </c>
    </row>
    <row r="62">
      <c r="A62" s="1" t="s">
        <v>251</v>
      </c>
      <c r="B62" s="1" t="s">
        <v>261</v>
      </c>
      <c r="C62" s="1" t="s">
        <v>262</v>
      </c>
      <c r="D62" s="1" t="s">
        <v>263</v>
      </c>
      <c r="F62" s="1" t="s">
        <v>14</v>
      </c>
      <c r="G62" s="3" t="str">
        <f t="shared" ref="G62:G63" si="6">HYPERLINK("https://docs.google.com/spreadsheets/d/1c5Hz7oTGyvDZ9Kq0ODtCqy1mrFj_M6QlxrxreTcgoFk/edit","Market &amp; locale (protected symbols)")</f>
        <v>Market &amp; locale (protected symbols)</v>
      </c>
    </row>
    <row r="63">
      <c r="A63" s="1" t="s">
        <v>251</v>
      </c>
      <c r="B63" s="1" t="s">
        <v>264</v>
      </c>
      <c r="C63" s="1" t="s">
        <v>265</v>
      </c>
      <c r="D63" s="1" t="s">
        <v>266</v>
      </c>
      <c r="F63" s="1" t="s">
        <v>14</v>
      </c>
      <c r="G63" s="3" t="str">
        <f t="shared" si="6"/>
        <v>Market &amp; locale (protected symbols)</v>
      </c>
    </row>
    <row r="64">
      <c r="A64" s="1" t="s">
        <v>251</v>
      </c>
      <c r="B64" s="1" t="s">
        <v>267</v>
      </c>
      <c r="C64" s="1" t="s">
        <v>268</v>
      </c>
      <c r="D64" s="1" t="s">
        <v>269</v>
      </c>
      <c r="F64" s="1" t="s">
        <v>30</v>
      </c>
      <c r="G64" s="3" t="str">
        <f>HYPERLINK("https://docs.google.com/spreadsheets/d/1neSFU89Y03Ubp4FX0gdu7GcZFbeEMRTQrUOBBeSvwOs/edit","Design system (text-in-image rule)")</f>
        <v>Design system (text-in-image rule)</v>
      </c>
    </row>
    <row r="65">
      <c r="A65" s="1" t="s">
        <v>251</v>
      </c>
      <c r="B65" s="1" t="s">
        <v>270</v>
      </c>
      <c r="C65" s="1" t="s">
        <v>271</v>
      </c>
      <c r="D65" s="1" t="s">
        <v>272</v>
      </c>
      <c r="F65" s="1" t="s">
        <v>30</v>
      </c>
      <c r="G65" s="3" t="str">
        <f>HYPERLINK("https://docs.google.com/spreadsheets/d/1neSFU89Y03Ubp4FX0gdu7GcZFbeEMRTQrUOBBeSvwOs/edit","Design system (type roles)")</f>
        <v>Design system (type roles)</v>
      </c>
    </row>
    <row r="66">
      <c r="A66" s="1" t="s">
        <v>251</v>
      </c>
      <c r="B66" s="1" t="s">
        <v>273</v>
      </c>
      <c r="C66" s="1" t="s">
        <v>274</v>
      </c>
      <c r="D66" s="1" t="s">
        <v>275</v>
      </c>
      <c r="F66" s="1" t="s">
        <v>30</v>
      </c>
      <c r="G66" s="3" t="str">
        <f>HYPERLINK("https://docs.google.com/spreadsheets/d/1M3moQsD7Gpnd1V8NVKla-kX9Dr61Jkwiaff4a34E_JA/edit","Legal &amp; claims (approved talent)")</f>
        <v>Legal &amp; claims (approved talent)</v>
      </c>
    </row>
    <row r="67">
      <c r="A67" s="1" t="s">
        <v>251</v>
      </c>
      <c r="B67" s="1" t="s">
        <v>276</v>
      </c>
      <c r="C67" s="1" t="s">
        <v>277</v>
      </c>
      <c r="D67" s="1" t="s">
        <v>278</v>
      </c>
      <c r="F67" s="1" t="s">
        <v>30</v>
      </c>
      <c r="G67" s="3" t="str">
        <f>HYPERLINK("https://docs.google.com/spreadsheets/d/1c5Hz7oTGyvDZ9Kq0ODtCqy1mrFj_M6QlxrxreTcgoFk/edit","Market &amp; locale (cultural sensitivities) · Governance (local reviewers)")</f>
        <v>Market &amp; locale (cultural sensitivities) · Governance (local reviewers)</v>
      </c>
      <c r="H67" s="3" t="str">
        <f t="shared" ref="H67:H68" si="7">HYPERLINK("https://docs.google.com/spreadsheets/d/170jjfVxC4Xm9jgKqBa4QqmS4Uqs2kn2p1pjTkt8wCvI/edit","Governance &amp; review")</f>
        <v>Governance &amp; review</v>
      </c>
    </row>
    <row r="68">
      <c r="A68" s="1" t="s">
        <v>251</v>
      </c>
      <c r="B68" s="1" t="s">
        <v>279</v>
      </c>
      <c r="C68" s="1" t="s">
        <v>280</v>
      </c>
      <c r="D68" s="1" t="s">
        <v>281</v>
      </c>
      <c r="F68" s="1" t="s">
        <v>30</v>
      </c>
      <c r="G68" s="3" t="str">
        <f>HYPERLINK("https://docs.google.com/spreadsheets/d/1ygDVYRAclnkqYaEgLQNjxwzVAcHOexxk_Vj4cPM0ziE/edit","Audience (representation guidelines) · Governance (local reviewers)")</f>
        <v>Audience (representation guidelines) · Governance (local reviewers)</v>
      </c>
      <c r="H68" s="3" t="str">
        <f t="shared" si="7"/>
        <v>Governance &amp; review</v>
      </c>
    </row>
    <row r="69">
      <c r="A69" s="1" t="s">
        <v>251</v>
      </c>
      <c r="B69" s="1" t="s">
        <v>282</v>
      </c>
      <c r="C69" s="1" t="s">
        <v>283</v>
      </c>
      <c r="D69" s="1" t="s">
        <v>284</v>
      </c>
      <c r="F69" s="1" t="s">
        <v>30</v>
      </c>
      <c r="G69" s="3" t="str">
        <f>HYPERLINK("https://docs.google.com/spreadsheets/d/1M3moQsD7Gpnd1V8NVKla-kX9Dr61Jkwiaff4a34E_JA/edit","Legal &amp; claims (approved talent)")</f>
        <v>Legal &amp; claims (approved talent)</v>
      </c>
    </row>
    <row r="70">
      <c r="A70" s="1" t="s">
        <v>251</v>
      </c>
      <c r="B70" s="1" t="s">
        <v>285</v>
      </c>
      <c r="C70" s="1" t="s">
        <v>286</v>
      </c>
      <c r="D70" s="1" t="s">
        <v>287</v>
      </c>
      <c r="F70" s="1" t="s">
        <v>30</v>
      </c>
      <c r="G70" s="3" t="str">
        <f>HYPERLINK("https://docs.google.com/spreadsheets/d/1c5Hz7oTGyvDZ9Kq0ODtCqy1mrFj_M6QlxrxreTcgoFk/edit","Market &amp; locale (cultural sensitivities, protected symbols) · Governance (local reviewers)")</f>
        <v>Market &amp; locale (cultural sensitivities, protected symbols) · Governance (local reviewers)</v>
      </c>
      <c r="H70" s="3" t="str">
        <f>HYPERLINK("https://docs.google.com/spreadsheets/d/170jjfVxC4Xm9jgKqBa4QqmS4Uqs2kn2p1pjTkt8wCvI/edit","Governance &amp; review")</f>
        <v>Governance &amp; review</v>
      </c>
    </row>
    <row r="71">
      <c r="A71" s="1" t="s">
        <v>288</v>
      </c>
    </row>
    <row r="72">
      <c r="A72" s="1" t="s">
        <v>289</v>
      </c>
      <c r="B72" s="1" t="s">
        <v>290</v>
      </c>
      <c r="C72" s="1" t="s">
        <v>291</v>
      </c>
      <c r="D72" s="1" t="s">
        <v>292</v>
      </c>
      <c r="E72" s="1" t="s">
        <v>293</v>
      </c>
      <c r="F72" s="1" t="s">
        <v>69</v>
      </c>
      <c r="G72" s="3" t="str">
        <f>HYPERLINK("https://docs.google.com/spreadsheets/d/1igoaZfN8OoscbsSZESuUIf9-Ta532Yg7ZBoGVfX5PKA/edit","Campaign brief (test variables) · Performance history (element map)")</f>
        <v>Campaign brief (test variables) · Performance history (element map)</v>
      </c>
      <c r="H72" s="3" t="str">
        <f>HYPERLINK("https://docs.google.com/spreadsheets/d/1LXAz9PjVqyyA2BO-8sSmgacgsTUGbstUDGcQ2A_0b60/edit","Performance history")</f>
        <v>Performance history</v>
      </c>
    </row>
    <row r="73">
      <c r="A73" s="1" t="s">
        <v>289</v>
      </c>
      <c r="B73" s="1" t="s">
        <v>294</v>
      </c>
      <c r="C73" s="1" t="s">
        <v>295</v>
      </c>
      <c r="D73" s="1" t="s">
        <v>296</v>
      </c>
      <c r="E73" s="1" t="s">
        <v>297</v>
      </c>
      <c r="F73" s="1" t="s">
        <v>14</v>
      </c>
      <c r="G73" s="3" t="str">
        <f>HYPERLINK("https://docs.google.com/spreadsheets/d/1igoaZfN8OoscbsSZESuUIf9-Ta532Yg7ZBoGVfX5PKA/edit","Campaign brief (variant plan)")</f>
        <v>Campaign brief (variant plan)</v>
      </c>
    </row>
    <row r="74">
      <c r="A74" s="1" t="s">
        <v>289</v>
      </c>
      <c r="B74" s="1" t="s">
        <v>298</v>
      </c>
      <c r="C74" s="1" t="s">
        <v>299</v>
      </c>
      <c r="D74" s="1" t="s">
        <v>300</v>
      </c>
      <c r="E74" s="1" t="s">
        <v>301</v>
      </c>
      <c r="F74" s="1" t="s">
        <v>14</v>
      </c>
      <c r="G74" s="3" t="str">
        <f>HYPERLINK("https://docs.google.com/spreadsheets/d/1neSFU89Y03Ubp4FX0gdu7GcZFbeEMRTQrUOBBeSvwOs/edit","Design system (layout templates, logo variants)")</f>
        <v>Design system (layout templates, logo variants)</v>
      </c>
    </row>
    <row r="75">
      <c r="A75" s="1" t="s">
        <v>289</v>
      </c>
      <c r="B75" s="1" t="s">
        <v>302</v>
      </c>
      <c r="C75" s="1" t="s">
        <v>303</v>
      </c>
      <c r="D75" s="1" t="s">
        <v>304</v>
      </c>
      <c r="E75" s="1" t="s">
        <v>305</v>
      </c>
      <c r="F75" s="1" t="s">
        <v>14</v>
      </c>
      <c r="G75" s="3" t="str">
        <f>HYPERLINK("https://docs.google.com/spreadsheets/d/1neSFU89Y03Ubp4FX0gdu7GcZFbeEMRTQrUOBBeSvwOs/edit","Design system (layout templates, grid margins)")</f>
        <v>Design system (layout templates, grid margins)</v>
      </c>
    </row>
    <row r="76">
      <c r="A76" s="1" t="s">
        <v>289</v>
      </c>
      <c r="B76" s="1" t="s">
        <v>306</v>
      </c>
      <c r="C76" s="1" t="s">
        <v>307</v>
      </c>
      <c r="D76" s="1" t="s">
        <v>308</v>
      </c>
      <c r="E76" s="1" t="s">
        <v>309</v>
      </c>
      <c r="F76" s="1" t="s">
        <v>14</v>
      </c>
      <c r="G76" s="3" t="str">
        <f>HYPERLINK("https://docs.google.com/spreadsheets/d/1igoaZfN8OoscbsSZESuUIf9-Ta532Yg7ZBoGVfX5PKA/edit","Campaign brief (placements) · Channel specs")</f>
        <v>Campaign brief (placements) · Channel specs</v>
      </c>
      <c r="H76" s="3" t="str">
        <f>HYPERLINK("https://docs.google.com/spreadsheets/d/1QEERFCdM-HkFlj0wjlU5EA8AQD6ICk_hIH3wqiLuzg4/edit","Channel specs &amp; policies")</f>
        <v>Channel specs &amp; policies</v>
      </c>
    </row>
    <row r="77">
      <c r="A77" s="1" t="s">
        <v>289</v>
      </c>
      <c r="B77" s="1" t="s">
        <v>310</v>
      </c>
      <c r="C77" s="1" t="s">
        <v>311</v>
      </c>
      <c r="D77" s="1" t="s">
        <v>312</v>
      </c>
      <c r="E77" s="1" t="s">
        <v>313</v>
      </c>
      <c r="F77" s="1" t="s">
        <v>14</v>
      </c>
      <c r="G77" s="3" t="str">
        <f>HYPERLINK("https://docs.google.com/spreadsheets/d/170jjfVxC4Xm9jgKqBa4QqmS4Uqs2kn2p1pjTkt8wCvI/edit","Governance (override log)")</f>
        <v>Governance (override log)</v>
      </c>
    </row>
    <row r="78">
      <c r="A78" s="1" t="s">
        <v>289</v>
      </c>
      <c r="B78" s="1" t="s">
        <v>314</v>
      </c>
      <c r="C78" s="1" t="s">
        <v>315</v>
      </c>
      <c r="D78" s="1" t="s">
        <v>316</v>
      </c>
      <c r="E78" s="1" t="s">
        <v>317</v>
      </c>
      <c r="F78" s="1" t="s">
        <v>14</v>
      </c>
      <c r="G78" s="3" t="str">
        <f>HYPERLINK("https://docs.google.com/spreadsheets/d/170jjfVxC4Xm9jgKqBa4QqmS4Uqs2kn2p1pjTkt8wCvI/edit","Governance (variant naming schema)")</f>
        <v>Governance (variant naming schema)</v>
      </c>
    </row>
    <row r="79">
      <c r="A79" s="1" t="s">
        <v>289</v>
      </c>
      <c r="B79" s="1" t="s">
        <v>318</v>
      </c>
      <c r="C79" s="1" t="s">
        <v>319</v>
      </c>
      <c r="D79" s="1" t="s">
        <v>320</v>
      </c>
      <c r="E79" s="1" t="s">
        <v>321</v>
      </c>
      <c r="F79" s="1" t="s">
        <v>30</v>
      </c>
      <c r="G79" s="3" t="str">
        <f>HYPERLINK("https://docs.google.com/spreadsheets/d/11ukSoAR5Wf3NO6Du4xW8H_X2NTEnudYSGCR7Y8xYpEk/edit","Brand context (competitor set) · Market &amp; locale (competitor activity)")</f>
        <v>Brand context (competitor set) · Market &amp; locale (competitor activity)</v>
      </c>
      <c r="H79" s="3" t="str">
        <f>HYPERLINK("https://docs.google.com/spreadsheets/d/1c5Hz7oTGyvDZ9Kq0ODtCqy1mrFj_M6QlxrxreTcgoFk/edit","Market &amp; locale")</f>
        <v>Market &amp; locale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88"/>
    <col customWidth="1" min="2" max="2" width="19.63"/>
    <col customWidth="1" min="3" max="3" width="61.13"/>
    <col customWidth="1" min="5" max="5" width="24.13"/>
  </cols>
  <sheetData>
    <row r="1">
      <c r="A1" s="2" t="s">
        <v>15</v>
      </c>
      <c r="B1" s="2" t="s">
        <v>16</v>
      </c>
      <c r="C1" s="2" t="s">
        <v>17</v>
      </c>
      <c r="D1" s="2" t="s">
        <v>18</v>
      </c>
      <c r="E1" s="2" t="s">
        <v>19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4">
        <v>1.0</v>
      </c>
      <c r="B2" s="2" t="s">
        <v>20</v>
      </c>
      <c r="C2" s="2" t="s">
        <v>21</v>
      </c>
      <c r="D2" s="4">
        <v>20.0</v>
      </c>
      <c r="E2" s="5" t="str">
        <f>HYPERLINK("https://docs.google.com/spreadsheets/d/1neSFU89Y03Ubp4FX0gdu7GcZFbeEMRTQrUOBBeSvwOs/edit","Open Design system")</f>
        <v>Open Design system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4">
        <v>2.0</v>
      </c>
      <c r="B3" s="2" t="s">
        <v>39</v>
      </c>
      <c r="C3" s="2" t="s">
        <v>40</v>
      </c>
      <c r="D3" s="4">
        <v>12.0</v>
      </c>
      <c r="E3" s="5" t="str">
        <f>HYPERLINK("https://docs.google.com/spreadsheets/d/11ukSoAR5Wf3NO6Du4xW8H_X2NTEnudYSGCR7Y8xYpEk/edit","Open Brand context")</f>
        <v>Open Brand context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4">
        <v>3.0</v>
      </c>
      <c r="B4" s="2" t="s">
        <v>45</v>
      </c>
      <c r="C4" s="2" t="s">
        <v>46</v>
      </c>
      <c r="D4" s="4">
        <v>9.0</v>
      </c>
      <c r="E4" s="5" t="str">
        <f>HYPERLINK("https://docs.google.com/spreadsheets/d/1M3moQsD7Gpnd1V8NVKla-kX9Dr61Jkwiaff4a34E_JA/edit","Open Legal &amp; claims")</f>
        <v>Open Legal &amp; claims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4">
        <v>4.0</v>
      </c>
      <c r="B5" s="2" t="s">
        <v>51</v>
      </c>
      <c r="C5" s="2" t="s">
        <v>53</v>
      </c>
      <c r="D5" s="4">
        <v>12.0</v>
      </c>
      <c r="E5" s="5" t="str">
        <f>HYPERLINK("https://docs.google.com/spreadsheets/d/1ygDVYRAclnkqYaEgLQNjxwzVAcHOexxk_Vj4cPM0ziE/edit","Open Audience")</f>
        <v>Open Audience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4">
        <v>5.0</v>
      </c>
      <c r="B6" s="2" t="s">
        <v>61</v>
      </c>
      <c r="C6" s="2" t="s">
        <v>62</v>
      </c>
      <c r="D6" s="4">
        <v>12.0</v>
      </c>
      <c r="E6" s="5" t="str">
        <f>HYPERLINK("https://docs.google.com/spreadsheets/d/1c5Hz7oTGyvDZ9Kq0ODtCqy1mrFj_M6QlxrxreTcgoFk/edit","Open Market &amp; locale")</f>
        <v>Open Market &amp; locale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4">
        <v>6.0</v>
      </c>
      <c r="B7" s="2" t="s">
        <v>70</v>
      </c>
      <c r="C7" s="2" t="s">
        <v>71</v>
      </c>
      <c r="D7" s="4">
        <v>18.0</v>
      </c>
      <c r="E7" s="5" t="str">
        <f>HYPERLINK("https://docs.google.com/spreadsheets/d/1igoaZfN8OoscbsSZESuUIf9-Ta532Yg7ZBoGVfX5PKA/edit","Open Campaign brief")</f>
        <v>Open Campaign brief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4">
        <v>7.0</v>
      </c>
      <c r="B8" s="2" t="s">
        <v>76</v>
      </c>
      <c r="C8" s="2" t="s">
        <v>77</v>
      </c>
      <c r="D8" s="4">
        <v>7.0</v>
      </c>
      <c r="E8" s="5" t="str">
        <f>HYPERLINK("https://docs.google.com/spreadsheets/d/1G0cTEqyo2iuYML8duZq4XxQZlpyGaB0Fs3uDzR-NLP8/edit","Open Product &amp; offer")</f>
        <v>Open Product &amp; offer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4">
        <v>8.0</v>
      </c>
      <c r="B9" s="2" t="s">
        <v>82</v>
      </c>
      <c r="C9" s="2" t="s">
        <v>83</v>
      </c>
      <c r="D9" s="4">
        <v>10.0</v>
      </c>
      <c r="E9" s="5" t="str">
        <f>HYPERLINK("https://docs.google.com/spreadsheets/d/1QEERFCdM-HkFlj0wjlU5EA8AQD6ICk_hIH3wqiLuzg4/edit","Open Channel specs &amp; policies")</f>
        <v>Open Channel specs &amp; policies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4">
        <v>9.0</v>
      </c>
      <c r="B10" s="2" t="s">
        <v>88</v>
      </c>
      <c r="C10" s="2" t="s">
        <v>89</v>
      </c>
      <c r="D10" s="4">
        <v>7.0</v>
      </c>
      <c r="E10" s="5" t="str">
        <f>HYPERLINK("https://docs.google.com/spreadsheets/d/1LXAz9PjVqyyA2BO-8sSmgacgsTUGbstUDGcQ2A_0b60/edit","Open Performance history")</f>
        <v>Open Performance history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4">
        <v>10.0</v>
      </c>
      <c r="B11" s="2" t="s">
        <v>90</v>
      </c>
      <c r="C11" s="2" t="s">
        <v>93</v>
      </c>
      <c r="D11" s="4">
        <v>7.0</v>
      </c>
      <c r="E11" s="5" t="str">
        <f>HYPERLINK("https://docs.google.com/spreadsheets/d/170jjfVxC4Xm9jgKqBa4QqmS4Uqs2kn2p1pjTkt8wCvI/edit","Open Governance &amp; review")</f>
        <v>Open Governance &amp; review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2" t="s">
        <v>98</v>
      </c>
      <c r="C12" s="2" t="s">
        <v>100</v>
      </c>
      <c r="D12" s="2"/>
      <c r="E12" s="5" t="str">
        <f>HYPERLINK("https://drive.google.com/drive/folders/1LlNlV9Mtw4M6g9XUzf8d3jCt81Ibzl8x","Open folder")</f>
        <v>Open folder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rawing r:id="rId1"/>
</worksheet>
</file>